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Printspulen klein" sheetId="1" r:id="rId1"/>
    <sheet name="Printspulen mittel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<sst xmlns="http://schemas.openxmlformats.org/spreadsheetml/2006/main" count="60" uniqueCount="31">
  <si>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Kapazität in pF</t>
  </si>
  <si>
    <t>Nr</t>
  </si>
  <si>
    <t>Windungen</t>
  </si>
  <si>
    <t>xquer=</t>
  </si>
  <si>
    <t>x</t>
  </si>
  <si>
    <t>y</t>
  </si>
  <si>
    <t>lnx</t>
  </si>
  <si>
    <t>lny</t>
  </si>
  <si>
    <t>deltax</t>
  </si>
  <si>
    <t>deltay</t>
  </si>
  <si>
    <t>yquer=</t>
  </si>
  <si>
    <t>qx</t>
  </si>
  <si>
    <t>qy</t>
  </si>
  <si>
    <t>qxy</t>
  </si>
  <si>
    <t>b</t>
  </si>
  <si>
    <t>a</t>
  </si>
  <si>
    <t>r</t>
  </si>
  <si>
    <t>ay=</t>
  </si>
  <si>
    <t>by=</t>
  </si>
  <si>
    <t>Induktivität uH</t>
  </si>
  <si>
    <t>Funktionswerte aus der Regression</t>
  </si>
  <si>
    <t>Induktivität</t>
  </si>
  <si>
    <t>n</t>
  </si>
  <si>
    <t>Induktivität von Printspulen "klein"</t>
  </si>
  <si>
    <t>Nebenrechnungen:</t>
  </si>
  <si>
    <t>Induktivität von Printspulen "mittel"</t>
  </si>
  <si>
    <t>Errechnete Induktivität in μH</t>
  </si>
  <si>
    <t>gemittelt in μH</t>
  </si>
  <si>
    <t>Induktivität μH</t>
  </si>
  <si>
    <t>Formel [μH]</t>
  </si>
  <si>
    <t>Induktivität nach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</si>
</sst>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</numFmts>
  <fonts count="6">
    <font>
      <sz val="10"/>
      <name val="Arial"/>
      <family val="0"/>
    </font>
    <font>
      <sz val="12"/>
      <name val="Arial"/>
      <family val="0"/>
    </font>
    <font>
      <sz val="15"/>
      <name val="Arial"/>
      <family val="0"/>
    </font>
    <font>
      <b/>
      <sz val="12"/>
      <name val="Arial"/>
      <family val="2"/>
    </font>
    <font>
      <b/>
      <sz val="6.2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Induktivität einer Printspule "klein" in Abhängigkeit der Windungszahl,
</a:t>
            </a:r>
            <a:r>
              <a:rPr lang="en-US" cap="none" sz="625" b="1" i="0" u="none" baseline="0">
                <a:latin typeface="Arial"/>
                <a:ea typeface="Arial"/>
                <a:cs typeface="Arial"/>
              </a:rPr>
              <a:t>nach http://www.jogis-roehrenbude.de/Leserbriefe/Behnisch-Printspulen/Printspulen.htm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725"/>
          <c:w val="0.9175"/>
          <c:h val="0.74075"/>
        </c:manualLayout>
      </c:layout>
      <c:scatterChart>
        <c:scatterStyle val="line"/>
        <c:varyColors val="0"/>
        <c:ser>
          <c:idx val="0"/>
          <c:order val="0"/>
          <c:tx>
            <c:v>Gemessene Werte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'Printspulen klein'!$C$58:$C$63</c:f>
              <c:numCache/>
            </c:numRef>
          </c:xVal>
          <c:yVal>
            <c:numRef>
              <c:f>'Printspulen klein'!$D$58:$D$63</c:f>
              <c:numCache/>
            </c:numRef>
          </c:yVal>
          <c:smooth val="0"/>
        </c:ser>
        <c:ser>
          <c:idx val="1"/>
          <c:order val="1"/>
          <c:tx>
            <c:v>Regression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'Printspulen klein'!$C$58:$C$63</c:f>
              <c:numCache/>
            </c:numRef>
          </c:xVal>
          <c:yVal>
            <c:numRef>
              <c:f>'Printspulen klein'!$J$58:$J$63</c:f>
              <c:numCache/>
            </c:numRef>
          </c:yVal>
          <c:smooth val="0"/>
        </c:ser>
        <c:axId val="54938525"/>
        <c:axId val="62915690"/>
      </c:scatterChart>
      <c:valAx>
        <c:axId val="54938525"/>
        <c:scaling>
          <c:orientation val="minMax"/>
          <c:max val="9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Windungszahl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5690"/>
        <c:crosses val="autoZero"/>
        <c:crossBetween val="midCat"/>
        <c:dispUnits/>
      </c:valAx>
      <c:valAx>
        <c:axId val="62915690"/>
        <c:scaling>
          <c:orientation val="minMax"/>
          <c:max val="1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Induktivität [μH]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4938525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94025"/>
          <c:w val="0.61175"/>
          <c:h val="0.05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Induktivität einer Printspule "mittel" in Abhängigkeit der Windungszahl,
</a:t>
            </a:r>
            <a:r>
              <a:rPr lang="en-US" cap="none" sz="625" b="1" i="0" u="none" baseline="0">
                <a:latin typeface="Arial"/>
                <a:ea typeface="Arial"/>
                <a:cs typeface="Arial"/>
              </a:rPr>
              <a:t>nach http://www.jogis-roehrenbude.de/Leserbriefe/Behnisch-Printspulen/Printspulen.htm</a:t>
            </a:r>
          </a:p>
        </c:rich>
      </c:tx>
      <c:layout>
        <c:manualLayout>
          <c:xMode val="factor"/>
          <c:yMode val="factor"/>
          <c:x val="0.0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725"/>
          <c:w val="0.9175"/>
          <c:h val="0.74075"/>
        </c:manualLayout>
      </c:layout>
      <c:scatterChart>
        <c:scatterStyle val="line"/>
        <c:varyColors val="0"/>
        <c:ser>
          <c:idx val="0"/>
          <c:order val="0"/>
          <c:tx>
            <c:v>Gemessene Werte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'Printspulen mittel'!$C$56:$C$59</c:f>
              <c:numCache/>
            </c:numRef>
          </c:xVal>
          <c:yVal>
            <c:numRef>
              <c:f>'Printspulen mittel'!$D$56:$D$59</c:f>
              <c:numCache/>
            </c:numRef>
          </c:yVal>
          <c:smooth val="0"/>
        </c:ser>
        <c:ser>
          <c:idx val="1"/>
          <c:order val="1"/>
          <c:tx>
            <c:v>Regression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'Printspulen mittel'!$C$56:$C$59</c:f>
              <c:numCache/>
            </c:numRef>
          </c:xVal>
          <c:yVal>
            <c:numRef>
              <c:f>'Printspulen mittel'!$J$56:$J$59</c:f>
              <c:numCache/>
            </c:numRef>
          </c:yVal>
          <c:smooth val="0"/>
        </c:ser>
        <c:axId val="12651843"/>
        <c:axId val="33564920"/>
      </c:scatterChart>
      <c:valAx>
        <c:axId val="12651843"/>
        <c:scaling>
          <c:orientation val="minMax"/>
          <c:max val="8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Windungszahl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64920"/>
        <c:crosses val="autoZero"/>
        <c:crossBetween val="midCat"/>
        <c:dispUnits/>
      </c:valAx>
      <c:valAx>
        <c:axId val="33564920"/>
        <c:scaling>
          <c:orientation val="minMax"/>
          <c:max val="1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Induktivität [μH]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2651843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94025"/>
          <c:w val="0.61175"/>
          <c:h val="0.05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0</xdr:rowOff>
    </xdr:from>
    <xdr:to>
      <xdr:col>11</xdr:col>
      <xdr:colOff>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400050" y="2695575"/>
        <a:ext cx="6267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0</xdr:rowOff>
    </xdr:from>
    <xdr:to>
      <xdr:col>11</xdr:col>
      <xdr:colOff>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400050" y="2371725"/>
        <a:ext cx="6267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workbookViewId="0" topLeftCell="A19">
      <selection activeCell="L18" sqref="L18"/>
    </sheetView>
  </sheetViews>
  <sheetFormatPr defaultColWidth="11.421875" defaultRowHeight="12.75"/>
  <cols>
    <col min="1" max="1" width="5.57421875" style="0" customWidth="1"/>
    <col min="2" max="2" width="11.140625" style="0" customWidth="1"/>
    <col min="3" max="10" width="8.7109375" style="0" customWidth="1"/>
    <col min="11" max="11" width="13.57421875" style="0" customWidth="1"/>
    <col min="12" max="12" width="14.7109375" style="0" customWidth="1"/>
  </cols>
  <sheetData>
    <row r="2" spans="2:12" ht="18">
      <c r="B2" s="24" t="s">
        <v>23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12.75">
      <c r="B4" s="2" t="s">
        <v>2</v>
      </c>
      <c r="C4" s="19" t="s">
        <v>0</v>
      </c>
      <c r="D4" s="20"/>
      <c r="E4" s="20"/>
      <c r="F4" s="21"/>
      <c r="G4" s="22" t="s">
        <v>26</v>
      </c>
      <c r="H4" s="23"/>
      <c r="I4" s="23"/>
      <c r="J4" s="23"/>
      <c r="K4" s="4" t="s">
        <v>21</v>
      </c>
      <c r="L4" s="4" t="s">
        <v>30</v>
      </c>
    </row>
    <row r="5" spans="2:12" ht="13.5" thickBot="1">
      <c r="B5" s="2" t="s">
        <v>22</v>
      </c>
      <c r="C5" s="5">
        <v>39</v>
      </c>
      <c r="D5" s="6">
        <v>51</v>
      </c>
      <c r="E5" s="7">
        <v>63</v>
      </c>
      <c r="F5" s="8">
        <v>75</v>
      </c>
      <c r="G5" s="1">
        <v>39</v>
      </c>
      <c r="H5" s="1">
        <v>51</v>
      </c>
      <c r="I5">
        <v>63</v>
      </c>
      <c r="J5">
        <v>75</v>
      </c>
      <c r="K5" s="4" t="s">
        <v>27</v>
      </c>
      <c r="L5" s="4" t="s">
        <v>29</v>
      </c>
    </row>
    <row r="6" spans="2:12" ht="12.75">
      <c r="B6" s="3">
        <v>3</v>
      </c>
      <c r="C6" s="9">
        <v>69.7</v>
      </c>
      <c r="D6" s="10">
        <v>58.4</v>
      </c>
      <c r="E6" s="10">
        <v>52.65</v>
      </c>
      <c r="F6" s="11">
        <v>48</v>
      </c>
      <c r="G6" s="15">
        <f aca="true" t="shared" si="0" ref="G6:G11">25330/(C6*C6*C$5)</f>
        <v>0.1336918788015824</v>
      </c>
      <c r="H6" s="15">
        <f aca="true" t="shared" si="1" ref="H6:J11">25330/(D6*D6*D$5)</f>
        <v>0.1456261337336586</v>
      </c>
      <c r="I6" s="15">
        <f t="shared" si="1"/>
        <v>0.14504337250635305</v>
      </c>
      <c r="J6" s="15">
        <f t="shared" si="1"/>
        <v>0.14658564814814815</v>
      </c>
      <c r="K6" s="17">
        <f aca="true" t="shared" si="2" ref="K6:K11">(PRODUCT(G6:J6))^0.25</f>
        <v>0.14263740257538837</v>
      </c>
      <c r="L6" s="17">
        <f>J58</f>
        <v>0.13740423882947797</v>
      </c>
    </row>
    <row r="7" spans="2:12" ht="12.75">
      <c r="B7">
        <v>4</v>
      </c>
      <c r="C7" s="12">
        <v>51.25</v>
      </c>
      <c r="D7" s="13">
        <v>44.8</v>
      </c>
      <c r="E7" s="13">
        <v>40.4</v>
      </c>
      <c r="F7" s="14">
        <v>37</v>
      </c>
      <c r="G7" s="16">
        <f t="shared" si="0"/>
        <v>0.24727649903140683</v>
      </c>
      <c r="H7" s="16">
        <f t="shared" si="1"/>
        <v>0.2474622661564626</v>
      </c>
      <c r="I7" s="16">
        <f t="shared" si="1"/>
        <v>0.24633828305037014</v>
      </c>
      <c r="J7" s="16">
        <f t="shared" si="1"/>
        <v>0.24670075480886292</v>
      </c>
      <c r="K7" s="18">
        <f t="shared" si="2"/>
        <v>0.246944043087242</v>
      </c>
      <c r="L7" s="18">
        <f>J59</f>
        <v>0.2559398823123953</v>
      </c>
    </row>
    <row r="8" spans="2:12" ht="12.75">
      <c r="B8">
        <v>5</v>
      </c>
      <c r="C8" s="12">
        <v>40</v>
      </c>
      <c r="D8" s="13">
        <v>35</v>
      </c>
      <c r="E8" s="13">
        <v>31.5</v>
      </c>
      <c r="F8" s="14">
        <v>28.9</v>
      </c>
      <c r="G8" s="16">
        <f t="shared" si="0"/>
        <v>0.4059294871794872</v>
      </c>
      <c r="H8" s="16">
        <f t="shared" si="1"/>
        <v>0.4054421768707483</v>
      </c>
      <c r="I8" s="16">
        <f t="shared" si="1"/>
        <v>0.40520382168152386</v>
      </c>
      <c r="J8" s="16">
        <f t="shared" si="1"/>
        <v>0.4043693602008278</v>
      </c>
      <c r="K8" s="18">
        <f t="shared" si="2"/>
        <v>0.4052358178719446</v>
      </c>
      <c r="L8" s="18">
        <f>J60</f>
        <v>0.41464186540438497</v>
      </c>
    </row>
    <row r="9" spans="2:12" ht="12.75">
      <c r="B9">
        <v>6</v>
      </c>
      <c r="C9" s="12">
        <v>32.5</v>
      </c>
      <c r="D9" s="13">
        <v>28.4</v>
      </c>
      <c r="E9" s="13">
        <v>25.6</v>
      </c>
      <c r="F9" s="14">
        <v>23.6</v>
      </c>
      <c r="G9" s="16">
        <f t="shared" si="0"/>
        <v>0.6148991048399333</v>
      </c>
      <c r="H9" s="16">
        <f t="shared" si="1"/>
        <v>0.6157839053097931</v>
      </c>
      <c r="I9" s="16">
        <f t="shared" si="1"/>
        <v>0.6135002015128967</v>
      </c>
      <c r="J9" s="16">
        <f t="shared" si="1"/>
        <v>0.6063870535286795</v>
      </c>
      <c r="K9" s="18">
        <f t="shared" si="2"/>
        <v>0.6126313346014249</v>
      </c>
      <c r="L9" s="18">
        <f>J61</f>
        <v>0.6150010546612696</v>
      </c>
    </row>
    <row r="10" spans="2:12" ht="12.75">
      <c r="B10">
        <v>7</v>
      </c>
      <c r="C10" s="12">
        <v>27.4</v>
      </c>
      <c r="D10" s="13">
        <v>24</v>
      </c>
      <c r="E10" s="13">
        <v>21.7</v>
      </c>
      <c r="F10" s="14">
        <v>19.9</v>
      </c>
      <c r="G10" s="16">
        <f t="shared" si="0"/>
        <v>0.8651062649677388</v>
      </c>
      <c r="H10" s="16">
        <f t="shared" si="1"/>
        <v>0.8622685185185185</v>
      </c>
      <c r="I10" s="16">
        <f t="shared" si="1"/>
        <v>0.8538373974038355</v>
      </c>
      <c r="J10" s="16">
        <f t="shared" si="1"/>
        <v>0.8528404164877992</v>
      </c>
      <c r="K10" s="18">
        <f t="shared" si="2"/>
        <v>0.858496904199173</v>
      </c>
      <c r="L10" s="18">
        <f>J62</f>
        <v>0.8582734735743495</v>
      </c>
    </row>
    <row r="11" spans="2:12" ht="12.75">
      <c r="B11">
        <v>8</v>
      </c>
      <c r="C11" s="12">
        <v>23.4</v>
      </c>
      <c r="D11" s="13">
        <v>20.55</v>
      </c>
      <c r="E11" s="13">
        <v>18.56</v>
      </c>
      <c r="F11" s="14">
        <v>17</v>
      </c>
      <c r="G11" s="16">
        <f t="shared" si="0"/>
        <v>1.1861479645832047</v>
      </c>
      <c r="H11" s="16">
        <f t="shared" si="1"/>
        <v>1.1760921772110433</v>
      </c>
      <c r="I11" s="16">
        <f t="shared" si="1"/>
        <v>1.1671823096559275</v>
      </c>
      <c r="J11" s="16">
        <f t="shared" si="1"/>
        <v>1.1686274509803922</v>
      </c>
      <c r="K11" s="18">
        <f t="shared" si="2"/>
        <v>1.1744884556887623</v>
      </c>
      <c r="L11" s="18">
        <f>J63</f>
        <v>1.1455490667019788</v>
      </c>
    </row>
    <row r="14" spans="3:10" ht="15">
      <c r="C14" s="25" t="str">
        <f>"Induktivität [μH] =  "&amp;ROUND(CELL("Inhalt",C74),4)&amp;" * n ^ "&amp;ROUND(CELL("Inhalt",C75),4)</f>
        <v>Induktivität [μH] =  0,0128 * n ^ 2,1622</v>
      </c>
      <c r="D14" s="26"/>
      <c r="E14" s="26"/>
      <c r="F14" s="26"/>
      <c r="G14" s="26"/>
      <c r="H14" s="26"/>
      <c r="I14" s="26"/>
      <c r="J14" s="27"/>
    </row>
    <row r="51" ht="12.75">
      <c r="B51" t="s">
        <v>24</v>
      </c>
    </row>
    <row r="55" spans="3:4" ht="12.75">
      <c r="C55" t="s">
        <v>2</v>
      </c>
      <c r="D55" t="s">
        <v>19</v>
      </c>
    </row>
    <row r="57" spans="2:10" ht="12.75">
      <c r="B57" t="s">
        <v>1</v>
      </c>
      <c r="C57" t="s">
        <v>4</v>
      </c>
      <c r="D57" t="s">
        <v>5</v>
      </c>
      <c r="E57" t="s">
        <v>6</v>
      </c>
      <c r="F57" t="s">
        <v>7</v>
      </c>
      <c r="G57" t="s">
        <v>8</v>
      </c>
      <c r="H57" t="s">
        <v>9</v>
      </c>
      <c r="J57" t="s">
        <v>20</v>
      </c>
    </row>
    <row r="58" spans="2:10" ht="12.75">
      <c r="B58">
        <v>1</v>
      </c>
      <c r="C58">
        <v>3</v>
      </c>
      <c r="D58">
        <f aca="true" t="shared" si="3" ref="D58:D63">K6</f>
        <v>0.14263740257538837</v>
      </c>
      <c r="E58">
        <f aca="true" t="shared" si="4" ref="E58:F63">LN(C58)</f>
        <v>1.0986122886681098</v>
      </c>
      <c r="F58">
        <f t="shared" si="4"/>
        <v>-1.9474495152440006</v>
      </c>
      <c r="G58">
        <f aca="true" t="shared" si="5" ref="G58:G63">E58-$C$65</f>
        <v>-0.5532969983627745</v>
      </c>
      <c r="H58">
        <f aca="true" t="shared" si="6" ref="H58:H63">F58-$C$66</f>
        <v>-1.1589394170899694</v>
      </c>
      <c r="J58">
        <f aca="true" t="shared" si="7" ref="J58:J63">$C$74*(C58^$C$75)</f>
        <v>0.13740423882947797</v>
      </c>
    </row>
    <row r="59" spans="2:10" ht="12.75">
      <c r="B59">
        <v>2</v>
      </c>
      <c r="C59">
        <v>4</v>
      </c>
      <c r="D59">
        <f t="shared" si="3"/>
        <v>0.246944043087242</v>
      </c>
      <c r="E59">
        <f t="shared" si="4"/>
        <v>1.3862943611198906</v>
      </c>
      <c r="F59">
        <f t="shared" si="4"/>
        <v>-1.3985935142251258</v>
      </c>
      <c r="G59">
        <f t="shared" si="5"/>
        <v>-0.26561492591099367</v>
      </c>
      <c r="H59">
        <f t="shared" si="6"/>
        <v>-0.6100834160710945</v>
      </c>
      <c r="J59">
        <f t="shared" si="7"/>
        <v>0.2559398823123953</v>
      </c>
    </row>
    <row r="60" spans="2:10" ht="12.75">
      <c r="B60">
        <v>3</v>
      </c>
      <c r="C60">
        <v>5</v>
      </c>
      <c r="D60">
        <f t="shared" si="3"/>
        <v>0.4052358178719446</v>
      </c>
      <c r="E60">
        <f t="shared" si="4"/>
        <v>1.6094379124341003</v>
      </c>
      <c r="F60">
        <f t="shared" si="4"/>
        <v>-0.9032861149763948</v>
      </c>
      <c r="G60">
        <f t="shared" si="5"/>
        <v>-0.04247137459678396</v>
      </c>
      <c r="H60">
        <f t="shared" si="6"/>
        <v>-0.11477601682236349</v>
      </c>
      <c r="J60">
        <f t="shared" si="7"/>
        <v>0.41464186540438497</v>
      </c>
    </row>
    <row r="61" spans="2:10" ht="12.75">
      <c r="B61">
        <v>4</v>
      </c>
      <c r="C61">
        <v>6</v>
      </c>
      <c r="D61">
        <f t="shared" si="3"/>
        <v>0.6126313346014249</v>
      </c>
      <c r="E61">
        <f t="shared" si="4"/>
        <v>1.791759469228055</v>
      </c>
      <c r="F61">
        <f t="shared" si="4"/>
        <v>-0.48999193570969957</v>
      </c>
      <c r="G61">
        <f t="shared" si="5"/>
        <v>0.1398501821971707</v>
      </c>
      <c r="H61">
        <f t="shared" si="6"/>
        <v>0.2985181624443317</v>
      </c>
      <c r="J61">
        <f t="shared" si="7"/>
        <v>0.6150010546612696</v>
      </c>
    </row>
    <row r="62" spans="2:10" ht="12.75">
      <c r="B62">
        <v>5</v>
      </c>
      <c r="C62">
        <v>7</v>
      </c>
      <c r="D62">
        <f t="shared" si="3"/>
        <v>0.858496904199173</v>
      </c>
      <c r="E62">
        <f t="shared" si="4"/>
        <v>1.9459101490553132</v>
      </c>
      <c r="F62">
        <f t="shared" si="4"/>
        <v>-0.15257220470914826</v>
      </c>
      <c r="G62">
        <f t="shared" si="5"/>
        <v>0.294000862024429</v>
      </c>
      <c r="H62">
        <f t="shared" si="6"/>
        <v>0.635937893444883</v>
      </c>
      <c r="J62">
        <f t="shared" si="7"/>
        <v>0.8582734735743495</v>
      </c>
    </row>
    <row r="63" spans="2:10" ht="12.75">
      <c r="B63">
        <v>6</v>
      </c>
      <c r="C63">
        <v>8</v>
      </c>
      <c r="D63">
        <f t="shared" si="3"/>
        <v>1.1744884556887623</v>
      </c>
      <c r="E63">
        <f t="shared" si="4"/>
        <v>2.0794415416798357</v>
      </c>
      <c r="F63">
        <f t="shared" si="4"/>
        <v>0.16083269594018218</v>
      </c>
      <c r="G63">
        <f t="shared" si="5"/>
        <v>0.4275322546489515</v>
      </c>
      <c r="H63">
        <f t="shared" si="6"/>
        <v>0.9493427940942134</v>
      </c>
      <c r="J63">
        <f t="shared" si="7"/>
        <v>1.1455490667019788</v>
      </c>
    </row>
    <row r="65" spans="2:3" ht="12.75">
      <c r="B65" t="s">
        <v>3</v>
      </c>
      <c r="C65">
        <f>AVERAGE(E58:E63)</f>
        <v>1.6519092870308842</v>
      </c>
    </row>
    <row r="66" spans="2:3" ht="12.75">
      <c r="B66" t="s">
        <v>10</v>
      </c>
      <c r="C66">
        <f>AVERAGE(F58:F63)</f>
        <v>-0.7885100981540313</v>
      </c>
    </row>
    <row r="67" spans="2:3" ht="12.75">
      <c r="B67" t="s">
        <v>11</v>
      </c>
      <c r="C67">
        <f>SUMPRODUCT(G58:G63,G58:G63)</f>
        <v>0.6672710840210041</v>
      </c>
    </row>
    <row r="68" spans="2:3" ht="12.75">
      <c r="B68" t="s">
        <v>12</v>
      </c>
      <c r="C68">
        <f>SUMPRODUCT(H58:H63,H58:H63)</f>
        <v>3.1232977194142855</v>
      </c>
    </row>
    <row r="69" spans="2:3" ht="12.75">
      <c r="B69" t="s">
        <v>13</v>
      </c>
      <c r="C69">
        <f>SUMPRODUCT(G58:G63,H58:H63)</f>
        <v>1.4427484307922565</v>
      </c>
    </row>
    <row r="70" spans="2:3" ht="12.75">
      <c r="B70" t="s">
        <v>14</v>
      </c>
      <c r="C70">
        <f>C69/C67</f>
        <v>2.16216237349623</v>
      </c>
    </row>
    <row r="71" spans="2:3" ht="12.75">
      <c r="B71" t="s">
        <v>15</v>
      </c>
      <c r="C71">
        <f>C66-(C70*C65)</f>
        <v>-4.3602062030011925</v>
      </c>
    </row>
    <row r="72" spans="2:3" ht="12.75">
      <c r="B72" t="s">
        <v>16</v>
      </c>
      <c r="C72">
        <f>C69/SQRT(C67*C68)</f>
        <v>0.9993848601500185</v>
      </c>
    </row>
    <row r="74" spans="2:3" ht="12.75">
      <c r="B74" t="s">
        <v>17</v>
      </c>
      <c r="C74">
        <f>EXP(C71)</f>
        <v>0.01277575297929982</v>
      </c>
    </row>
    <row r="75" spans="2:3" ht="12.75">
      <c r="B75" t="s">
        <v>18</v>
      </c>
      <c r="C75">
        <f>C70</f>
        <v>2.16216237349623</v>
      </c>
    </row>
  </sheetData>
  <mergeCells count="4">
    <mergeCell ref="C4:F4"/>
    <mergeCell ref="G4:J4"/>
    <mergeCell ref="C14:J14"/>
    <mergeCell ref="B2:L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3"/>
  <sheetViews>
    <sheetView tabSelected="1" workbookViewId="0" topLeftCell="A1">
      <selection activeCell="M16" sqref="M16"/>
    </sheetView>
  </sheetViews>
  <sheetFormatPr defaultColWidth="11.421875" defaultRowHeight="12.75"/>
  <cols>
    <col min="1" max="1" width="5.57421875" style="0" customWidth="1"/>
    <col min="2" max="2" width="11.140625" style="0" customWidth="1"/>
    <col min="3" max="10" width="8.7109375" style="0" customWidth="1"/>
    <col min="11" max="11" width="13.57421875" style="0" customWidth="1"/>
    <col min="12" max="12" width="14.7109375" style="0" customWidth="1"/>
  </cols>
  <sheetData>
    <row r="2" spans="2:12" ht="18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12.75">
      <c r="B4" s="2" t="s">
        <v>2</v>
      </c>
      <c r="C4" s="19" t="s">
        <v>0</v>
      </c>
      <c r="D4" s="20"/>
      <c r="E4" s="20"/>
      <c r="F4" s="21"/>
      <c r="G4" s="22" t="s">
        <v>26</v>
      </c>
      <c r="H4" s="23"/>
      <c r="I4" s="23"/>
      <c r="J4" s="23"/>
      <c r="K4" s="4" t="s">
        <v>21</v>
      </c>
      <c r="L4" s="4" t="s">
        <v>30</v>
      </c>
    </row>
    <row r="5" spans="2:12" ht="13.5" thickBot="1">
      <c r="B5" s="2" t="s">
        <v>22</v>
      </c>
      <c r="C5" s="5">
        <v>27</v>
      </c>
      <c r="D5" s="6">
        <v>39</v>
      </c>
      <c r="E5" s="7">
        <v>51</v>
      </c>
      <c r="F5" s="8">
        <v>63</v>
      </c>
      <c r="G5" s="5">
        <v>27</v>
      </c>
      <c r="H5" s="6">
        <v>39</v>
      </c>
      <c r="I5" s="7">
        <v>51</v>
      </c>
      <c r="J5" s="8">
        <v>63</v>
      </c>
      <c r="K5" s="4" t="s">
        <v>27</v>
      </c>
      <c r="L5" s="4" t="s">
        <v>29</v>
      </c>
    </row>
    <row r="6" spans="2:12" ht="12.75">
      <c r="B6" s="3">
        <v>3</v>
      </c>
      <c r="C6" s="9">
        <v>74</v>
      </c>
      <c r="D6" s="10">
        <v>60.3</v>
      </c>
      <c r="E6" s="10">
        <v>52.8</v>
      </c>
      <c r="F6" s="11">
        <v>47</v>
      </c>
      <c r="G6" s="15">
        <f aca="true" t="shared" si="0" ref="G6:J9">25330/(C6*C6*C$5)</f>
        <v>0.17131996861726592</v>
      </c>
      <c r="H6" s="15">
        <f t="shared" si="0"/>
        <v>0.1786224156957555</v>
      </c>
      <c r="I6" s="15">
        <f t="shared" si="0"/>
        <v>0.17815465258647079</v>
      </c>
      <c r="J6" s="15">
        <f t="shared" si="0"/>
        <v>0.18201154009211953</v>
      </c>
      <c r="K6" s="17">
        <f>(PRODUCT(G6:J6))^0.25</f>
        <v>0.17748432754314403</v>
      </c>
      <c r="L6" s="17">
        <f>J56</f>
        <v>0.1743410957708525</v>
      </c>
    </row>
    <row r="7" spans="2:12" ht="12.75">
      <c r="B7">
        <v>4</v>
      </c>
      <c r="C7" s="12">
        <v>52.8</v>
      </c>
      <c r="D7" s="13">
        <v>44</v>
      </c>
      <c r="E7" s="13">
        <v>38.5</v>
      </c>
      <c r="F7" s="14">
        <v>34.8</v>
      </c>
      <c r="G7" s="16">
        <f t="shared" si="0"/>
        <v>0.33651434377444484</v>
      </c>
      <c r="H7" s="16">
        <f t="shared" si="0"/>
        <v>0.33547891502436955</v>
      </c>
      <c r="I7" s="16">
        <f t="shared" si="0"/>
        <v>0.3350761792320234</v>
      </c>
      <c r="J7" s="16">
        <f t="shared" si="0"/>
        <v>0.33199852363546384</v>
      </c>
      <c r="K7" s="18">
        <f>(PRODUCT(G7:J7))^0.25</f>
        <v>0.3347627519555712</v>
      </c>
      <c r="L7" s="18">
        <f>J57</f>
        <v>0.3398379272653543</v>
      </c>
    </row>
    <row r="8" spans="2:12" ht="12.75">
      <c r="B8">
        <v>5</v>
      </c>
      <c r="C8" s="12">
        <v>40.8</v>
      </c>
      <c r="D8" s="13">
        <v>34</v>
      </c>
      <c r="E8" s="13">
        <v>29.8</v>
      </c>
      <c r="F8" s="14">
        <v>27</v>
      </c>
      <c r="G8" s="16">
        <f t="shared" si="0"/>
        <v>0.5635741951101428</v>
      </c>
      <c r="H8" s="16">
        <f t="shared" si="0"/>
        <v>0.5618401206636501</v>
      </c>
      <c r="I8" s="16">
        <f t="shared" si="0"/>
        <v>0.5592841163310962</v>
      </c>
      <c r="J8" s="16">
        <f t="shared" si="0"/>
        <v>0.5515274239554075</v>
      </c>
      <c r="K8" s="18">
        <f>(PRODUCT(G8:J8))^0.25</f>
        <v>0.5590373973666737</v>
      </c>
      <c r="L8" s="18">
        <f>J58</f>
        <v>0.5703140823640528</v>
      </c>
    </row>
    <row r="9" spans="2:12" ht="12.75">
      <c r="B9">
        <v>7</v>
      </c>
      <c r="C9" s="12">
        <v>27</v>
      </c>
      <c r="D9" s="13">
        <v>22.6</v>
      </c>
      <c r="E9" s="13">
        <v>19.8</v>
      </c>
      <c r="F9" s="14">
        <v>18</v>
      </c>
      <c r="G9" s="16">
        <f t="shared" si="0"/>
        <v>1.2868973225626175</v>
      </c>
      <c r="H9" s="16">
        <f t="shared" si="0"/>
        <v>1.2716093262729646</v>
      </c>
      <c r="I9" s="16">
        <f t="shared" si="0"/>
        <v>1.2668775295037922</v>
      </c>
      <c r="J9" s="16">
        <f t="shared" si="0"/>
        <v>1.2409367038996668</v>
      </c>
      <c r="K9" s="18">
        <f>(PRODUCT(G9:J9))^0.25</f>
        <v>1.266471631710724</v>
      </c>
      <c r="L9" s="18">
        <f>J59</f>
        <v>1.2449380864379567</v>
      </c>
    </row>
    <row r="12" spans="3:10" ht="15">
      <c r="C12" s="25" t="str">
        <f>"Induktivität [μH] =  "&amp;ROUND(CELL("Inhalt",C72),4)&amp;" * n ^ "&amp;ROUND(CELL("Inhalt",C73),4)</f>
        <v>Induktivität [μH] =  0,0136 * n ^ 2,3201</v>
      </c>
      <c r="D12" s="26"/>
      <c r="E12" s="26"/>
      <c r="F12" s="26"/>
      <c r="G12" s="26"/>
      <c r="H12" s="26"/>
      <c r="I12" s="26"/>
      <c r="J12" s="27"/>
    </row>
    <row r="49" ht="12.75">
      <c r="B49" t="s">
        <v>24</v>
      </c>
    </row>
    <row r="53" spans="3:4" ht="12.75">
      <c r="C53" t="s">
        <v>2</v>
      </c>
      <c r="D53" t="s">
        <v>28</v>
      </c>
    </row>
    <row r="55" spans="2:10" ht="12.75">
      <c r="B55" t="s">
        <v>1</v>
      </c>
      <c r="C55" t="s">
        <v>4</v>
      </c>
      <c r="D55" t="s">
        <v>5</v>
      </c>
      <c r="E55" t="s">
        <v>6</v>
      </c>
      <c r="F55" t="s">
        <v>7</v>
      </c>
      <c r="G55" t="s">
        <v>8</v>
      </c>
      <c r="H55" t="s">
        <v>9</v>
      </c>
      <c r="J55" t="s">
        <v>20</v>
      </c>
    </row>
    <row r="56" spans="2:10" ht="12.75">
      <c r="B56">
        <v>1</v>
      </c>
      <c r="C56">
        <v>3</v>
      </c>
      <c r="D56">
        <f>K6</f>
        <v>0.17748432754314403</v>
      </c>
      <c r="E56">
        <f aca="true" t="shared" si="1" ref="E56:F59">LN(C56)</f>
        <v>1.0986122886681098</v>
      </c>
      <c r="F56">
        <f t="shared" si="1"/>
        <v>-1.7288729694965295</v>
      </c>
      <c r="G56">
        <f>E56-$C$63</f>
        <v>-0.4114513891512437</v>
      </c>
      <c r="H56">
        <f>F56-$C$64</f>
        <v>-0.9367453977441148</v>
      </c>
      <c r="J56">
        <f>$C$72*(C56^$C$73)</f>
        <v>0.1743410957708525</v>
      </c>
    </row>
    <row r="57" spans="2:10" ht="12.75">
      <c r="B57">
        <v>2</v>
      </c>
      <c r="C57">
        <v>4</v>
      </c>
      <c r="D57">
        <f>K7</f>
        <v>0.3347627519555712</v>
      </c>
      <c r="E57">
        <f t="shared" si="1"/>
        <v>1.3862943611198906</v>
      </c>
      <c r="F57">
        <f t="shared" si="1"/>
        <v>-1.0943332011690596</v>
      </c>
      <c r="G57">
        <f>E57-$C$63</f>
        <v>-0.1237693166994629</v>
      </c>
      <c r="H57">
        <f>F57-$C$64</f>
        <v>-0.30220562941664497</v>
      </c>
      <c r="J57">
        <f>$C$72*(C57^$C$73)</f>
        <v>0.3398379272653543</v>
      </c>
    </row>
    <row r="58" spans="2:10" ht="12.75">
      <c r="B58">
        <v>3</v>
      </c>
      <c r="C58">
        <v>5</v>
      </c>
      <c r="D58">
        <f>K8</f>
        <v>0.5590373973666737</v>
      </c>
      <c r="E58">
        <f t="shared" si="1"/>
        <v>1.6094379124341003</v>
      </c>
      <c r="F58">
        <f t="shared" si="1"/>
        <v>-0.5815389075877201</v>
      </c>
      <c r="G58">
        <f>E58-$C$63</f>
        <v>0.09937423461474681</v>
      </c>
      <c r="H58">
        <f>F58-$C$64</f>
        <v>0.21058866416469457</v>
      </c>
      <c r="J58">
        <f>$C$72*(C58^$C$73)</f>
        <v>0.5703140823640528</v>
      </c>
    </row>
    <row r="59" spans="2:10" ht="12.75">
      <c r="B59">
        <v>4</v>
      </c>
      <c r="C59">
        <v>7</v>
      </c>
      <c r="D59" s="16">
        <f>K9</f>
        <v>1.266471631710724</v>
      </c>
      <c r="E59">
        <f t="shared" si="1"/>
        <v>1.9459101490553132</v>
      </c>
      <c r="F59">
        <f t="shared" si="1"/>
        <v>0.23623479124365063</v>
      </c>
      <c r="G59">
        <f>E59-$C$63</f>
        <v>0.43584647123595976</v>
      </c>
      <c r="H59">
        <f>F59-$C$64</f>
        <v>1.0283623629960652</v>
      </c>
      <c r="J59">
        <f>$C$72*(C59^$C$73)</f>
        <v>1.2449380864379567</v>
      </c>
    </row>
    <row r="63" spans="2:3" ht="12.75">
      <c r="B63" t="s">
        <v>3</v>
      </c>
      <c r="C63">
        <f>AVERAGE(E56:E59)</f>
        <v>1.5100636778193535</v>
      </c>
    </row>
    <row r="64" spans="2:3" ht="12.75">
      <c r="B64" t="s">
        <v>10</v>
      </c>
      <c r="C64">
        <f>AVERAGE(F56:F59)</f>
        <v>-0.7921275717524147</v>
      </c>
    </row>
    <row r="65" spans="2:3" ht="12.75">
      <c r="B65" t="s">
        <v>11</v>
      </c>
      <c r="C65">
        <f>SUMPRODUCT(G56:G59,G56:G59)</f>
        <v>0.3844484743848452</v>
      </c>
    </row>
    <row r="66" spans="2:3" ht="12.75">
      <c r="B66" t="s">
        <v>12</v>
      </c>
      <c r="C66">
        <f>SUMPRODUCT(H56:H59,H56:H59)</f>
        <v>2.070696917747412</v>
      </c>
    </row>
    <row r="67" spans="2:3" ht="12.75">
      <c r="B67" t="s">
        <v>13</v>
      </c>
      <c r="C67">
        <f>SUMPRODUCT(G56:G59,H56:H59)</f>
        <v>0.8919641738220963</v>
      </c>
    </row>
    <row r="68" spans="2:3" ht="12.75">
      <c r="B68" t="s">
        <v>14</v>
      </c>
      <c r="C68">
        <f>C67/C65</f>
        <v>2.3201137037917117</v>
      </c>
    </row>
    <row r="69" spans="2:3" ht="12.75">
      <c r="B69" t="s">
        <v>15</v>
      </c>
      <c r="C69">
        <f>C64-(C68*C63)</f>
        <v>-4.295647004259209</v>
      </c>
    </row>
    <row r="70" spans="2:3" ht="12.75">
      <c r="B70" t="s">
        <v>16</v>
      </c>
      <c r="C70">
        <f>C67/SQRT(C65*C66)</f>
        <v>0.9997008736431272</v>
      </c>
    </row>
    <row r="72" spans="2:3" ht="12.75">
      <c r="B72" t="s">
        <v>17</v>
      </c>
      <c r="C72">
        <f>EXP(C69)</f>
        <v>0.013627751630930388</v>
      </c>
    </row>
    <row r="73" spans="2:3" ht="12.75">
      <c r="B73" t="s">
        <v>18</v>
      </c>
      <c r="C73">
        <f>C68</f>
        <v>2.3201137037917117</v>
      </c>
    </row>
  </sheetData>
  <mergeCells count="4">
    <mergeCell ref="C12:J12"/>
    <mergeCell ref="C4:F4"/>
    <mergeCell ref="G4:J4"/>
    <mergeCell ref="B2:L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2005-11-14T15:53:08Z</dcterms:created>
  <dcterms:modified xsi:type="dcterms:W3CDTF">2005-11-17T09:06:50Z</dcterms:modified>
  <cp:category/>
  <cp:version/>
  <cp:contentType/>
  <cp:contentStatus/>
</cp:coreProperties>
</file>